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Sheet1" sheetId="1" r:id="rId1"/>
    <sheet name="Sheet2" sheetId="2" r:id="rId2"/>
  </sheets>
  <definedNames>
    <definedName name="_xlnm.Print_Area" localSheetId="0">'Sheet1'!$A$3:$J$37</definedName>
  </definedNames>
  <calcPr fullCalcOnLoad="1"/>
</workbook>
</file>

<file path=xl/sharedStrings.xml><?xml version="1.0" encoding="utf-8"?>
<sst xmlns="http://schemas.openxmlformats.org/spreadsheetml/2006/main" count="49" uniqueCount="48">
  <si>
    <t>Tax Buyer</t>
  </si>
  <si>
    <t>Parcel</t>
  </si>
  <si>
    <t>Certificate</t>
  </si>
  <si>
    <t>Owner</t>
  </si>
  <si>
    <t>Tax</t>
  </si>
  <si>
    <t>Drainage</t>
  </si>
  <si>
    <t>Back Tax</t>
  </si>
  <si>
    <t>Total Amount of Sale</t>
  </si>
  <si>
    <t>Refund Date</t>
  </si>
  <si>
    <t>Tax Sale Percent</t>
  </si>
  <si>
    <t>Taxes</t>
  </si>
  <si>
    <t>Recap</t>
  </si>
  <si>
    <t>Orig. Sale</t>
  </si>
  <si>
    <t>Sub Year 1</t>
  </si>
  <si>
    <t>Sub Year 2</t>
  </si>
  <si>
    <t>Penalty</t>
  </si>
  <si>
    <t>Cost</t>
  </si>
  <si>
    <t>6 Mo. Interest Periods</t>
  </si>
  <si>
    <t>Interest Percent</t>
  </si>
  <si>
    <t>Total Amount Sold</t>
  </si>
  <si>
    <t>Total Refund Amount</t>
  </si>
  <si>
    <t>Interest (Lesser of A or B)</t>
  </si>
  <si>
    <t>TOTAL</t>
  </si>
  <si>
    <t>(A)</t>
  </si>
  <si>
    <t>(B)</t>
  </si>
  <si>
    <t>Penalty, Cost, Fees &amp; Interest</t>
  </si>
  <si>
    <t>Redemption Interest</t>
  </si>
  <si>
    <t>Sale in Error Interest @ 1% per month</t>
  </si>
  <si>
    <t>Total Refund w/ Interest</t>
  </si>
  <si>
    <t>100.940 Refund Sale in Error</t>
  </si>
  <si>
    <t>025.600 Sale in Error Fund</t>
  </si>
  <si>
    <t>Blue cells are calculated automatically.</t>
  </si>
  <si>
    <t>Enter data in the yellow cells.</t>
  </si>
  <si>
    <t>Months since sale date</t>
  </si>
  <si>
    <t>Date Sold</t>
  </si>
  <si>
    <t>Expiration</t>
  </si>
  <si>
    <t>Fee Total</t>
  </si>
  <si>
    <t>tax</t>
  </si>
  <si>
    <t>pen</t>
  </si>
  <si>
    <t>forf</t>
  </si>
  <si>
    <t>int</t>
  </si>
  <si>
    <t>Sub Year 3</t>
  </si>
  <si>
    <t>Gold Diamond Enterprises Corp.</t>
  </si>
  <si>
    <t>625 Wood Creek Dr.</t>
  </si>
  <si>
    <t>Island Lake, IL  60042</t>
  </si>
  <si>
    <t>03-26-180-022</t>
  </si>
  <si>
    <t>Keen, Douglas</t>
  </si>
  <si>
    <t>Years @ 12% annual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</si>
</sst>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0" borderId="10" xfId="0" applyBorder="1" applyAlignment="1">
      <alignment/>
    </xf>
    <xf numFmtId="14" fontId="0" fillId="33" borderId="0" xfId="0" applyNumberFormat="1" applyFill="1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9" fontId="0" fillId="33" borderId="0" xfId="0" applyNumberFormat="1" applyFill="1" applyAlignment="1">
      <alignment/>
    </xf>
    <xf numFmtId="0" fontId="0" fillId="34" borderId="0" xfId="0" applyFill="1" applyAlignment="1">
      <alignment/>
    </xf>
    <xf numFmtId="9" fontId="0" fillId="34" borderId="0" xfId="57" applyFont="1" applyFill="1" applyAlignment="1">
      <alignment/>
    </xf>
    <xf numFmtId="0" fontId="1" fillId="0" borderId="0" xfId="0" applyFont="1" applyAlignment="1">
      <alignment horizontal="right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0" fillId="0" borderId="0" xfId="0" applyFill="1" applyBorder="1" applyAlignment="1">
      <alignment horizontal="right"/>
    </xf>
    <xf numFmtId="44" fontId="0" fillId="0" borderId="0" xfId="0" applyNumberFormat="1" applyFill="1" applyBorder="1" applyAlignment="1">
      <alignment/>
    </xf>
    <xf numFmtId="44" fontId="1" fillId="0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44" fontId="0" fillId="0" borderId="0" xfId="0" applyNumberFormat="1" applyAlignment="1">
      <alignment horizontal="right"/>
    </xf>
    <xf numFmtId="0" fontId="0" fillId="0" borderId="12" xfId="0" applyBorder="1" applyAlignment="1">
      <alignment/>
    </xf>
    <xf numFmtId="7" fontId="0" fillId="33" borderId="0" xfId="0" applyNumberFormat="1" applyFill="1" applyAlignment="1">
      <alignment/>
    </xf>
    <xf numFmtId="7" fontId="0" fillId="34" borderId="0" xfId="0" applyNumberFormat="1" applyFill="1" applyAlignment="1">
      <alignment/>
    </xf>
    <xf numFmtId="7" fontId="0" fillId="33" borderId="10" xfId="0" applyNumberFormat="1" applyFill="1" applyBorder="1" applyAlignment="1">
      <alignment/>
    </xf>
    <xf numFmtId="7" fontId="0" fillId="34" borderId="10" xfId="0" applyNumberFormat="1" applyFill="1" applyBorder="1" applyAlignment="1">
      <alignment/>
    </xf>
    <xf numFmtId="7" fontId="1" fillId="34" borderId="0" xfId="0" applyNumberFormat="1" applyFont="1" applyFill="1" applyAlignment="1">
      <alignment/>
    </xf>
    <xf numFmtId="7" fontId="1" fillId="34" borderId="0" xfId="0" applyNumberFormat="1" applyFont="1" applyFill="1" applyBorder="1" applyAlignment="1">
      <alignment/>
    </xf>
    <xf numFmtId="7" fontId="0" fillId="33" borderId="0" xfId="0" applyNumberFormat="1" applyFill="1" applyBorder="1" applyAlignment="1">
      <alignment/>
    </xf>
    <xf numFmtId="7" fontId="0" fillId="34" borderId="0" xfId="0" applyNumberFormat="1" applyFill="1" applyBorder="1" applyAlignment="1">
      <alignment/>
    </xf>
    <xf numFmtId="7" fontId="0" fillId="0" borderId="0" xfId="0" applyNumberFormat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right"/>
    </xf>
    <xf numFmtId="7" fontId="1" fillId="34" borderId="17" xfId="0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0" fontId="1" fillId="0" borderId="16" xfId="0" applyFont="1" applyBorder="1" applyAlignment="1">
      <alignment/>
    </xf>
    <xf numFmtId="7" fontId="1" fillId="34" borderId="12" xfId="0" applyNumberFormat="1" applyFont="1" applyFill="1" applyBorder="1" applyAlignment="1">
      <alignment/>
    </xf>
    <xf numFmtId="7" fontId="1" fillId="34" borderId="1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4" borderId="0" xfId="0" applyFill="1" applyAlignment="1">
      <alignment horizontal="center"/>
    </xf>
    <xf numFmtId="14" fontId="0" fillId="33" borderId="0" xfId="0" applyNumberFormat="1" applyFill="1" applyAlignment="1">
      <alignment horizontal="center"/>
    </xf>
    <xf numFmtId="0" fontId="0" fillId="0" borderId="0" xfId="0" applyFont="1" applyAlignment="1">
      <alignment horizontal="right"/>
    </xf>
    <xf numFmtId="14" fontId="0" fillId="33" borderId="0" xfId="0" applyNumberFormat="1" applyFont="1" applyFill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43" fontId="0" fillId="0" borderId="0" xfId="42" applyFont="1" applyAlignment="1">
      <alignment/>
    </xf>
    <xf numFmtId="43" fontId="0" fillId="0" borderId="12" xfId="42" applyFont="1" applyBorder="1" applyAlignment="1">
      <alignment/>
    </xf>
    <xf numFmtId="43" fontId="0" fillId="0" borderId="0" xfId="0" applyNumberFormat="1" applyAlignment="1">
      <alignment/>
    </xf>
    <xf numFmtId="43" fontId="0" fillId="0" borderId="12" xfId="0" applyNumberFormat="1" applyBorder="1" applyAlignment="1">
      <alignment/>
    </xf>
    <xf numFmtId="43" fontId="0" fillId="0" borderId="0" xfId="42" applyFont="1" applyAlignment="1">
      <alignment horizontal="right"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11.140625" style="0" bestFit="1" customWidth="1"/>
    <col min="2" max="2" width="31.57421875" style="0" customWidth="1"/>
    <col min="3" max="3" width="11.28125" style="0" bestFit="1" customWidth="1"/>
    <col min="4" max="4" width="10.28125" style="0" bestFit="1" customWidth="1"/>
    <col min="5" max="5" width="12.57421875" style="1" customWidth="1"/>
    <col min="6" max="7" width="12.57421875" style="0" bestFit="1" customWidth="1"/>
    <col min="8" max="8" width="12.57421875" style="0" customWidth="1"/>
    <col min="9" max="9" width="11.57421875" style="0" customWidth="1"/>
    <col min="10" max="10" width="3.421875" style="0" bestFit="1" customWidth="1"/>
  </cols>
  <sheetData>
    <row r="1" spans="2:5" ht="12.75">
      <c r="B1" s="44" t="s">
        <v>32</v>
      </c>
      <c r="C1" s="7" t="s">
        <v>31</v>
      </c>
      <c r="D1" s="7"/>
      <c r="E1" s="7"/>
    </row>
    <row r="3" spans="5:8" ht="12.75">
      <c r="E3" s="24" t="s">
        <v>12</v>
      </c>
      <c r="F3" s="4" t="s">
        <v>13</v>
      </c>
      <c r="G3" s="4" t="s">
        <v>14</v>
      </c>
      <c r="H3" s="4" t="s">
        <v>41</v>
      </c>
    </row>
    <row r="4" spans="4:9" ht="12.75">
      <c r="D4" s="48" t="s">
        <v>34</v>
      </c>
      <c r="E4" s="47">
        <v>41942</v>
      </c>
      <c r="F4" s="47">
        <v>42275</v>
      </c>
      <c r="G4" s="47">
        <v>42647</v>
      </c>
      <c r="H4" s="47">
        <v>42915</v>
      </c>
      <c r="I4" s="4" t="s">
        <v>22</v>
      </c>
    </row>
    <row r="5" spans="1:9" ht="12.75">
      <c r="A5" t="s">
        <v>8</v>
      </c>
      <c r="B5" s="3">
        <v>42933</v>
      </c>
      <c r="D5" s="4" t="s">
        <v>4</v>
      </c>
      <c r="E5" s="26">
        <v>0</v>
      </c>
      <c r="F5" s="26">
        <v>571.9</v>
      </c>
      <c r="G5" s="26">
        <v>277.42</v>
      </c>
      <c r="H5" s="26">
        <v>280.56</v>
      </c>
      <c r="I5" s="27">
        <f>SUM(E5:H5)</f>
        <v>1129.8799999999999</v>
      </c>
    </row>
    <row r="6" spans="4:9" ht="12.75">
      <c r="D6" s="4" t="s">
        <v>15</v>
      </c>
      <c r="E6" s="26">
        <v>0</v>
      </c>
      <c r="F6" s="26">
        <v>21.45</v>
      </c>
      <c r="G6" s="26">
        <v>14.56</v>
      </c>
      <c r="H6" s="26">
        <v>2.1</v>
      </c>
      <c r="I6" s="27">
        <f>SUM(E6:H6)</f>
        <v>38.11</v>
      </c>
    </row>
    <row r="7" spans="1:9" ht="12.75">
      <c r="A7" t="s">
        <v>0</v>
      </c>
      <c r="B7" s="53" t="s">
        <v>42</v>
      </c>
      <c r="D7" s="4" t="s">
        <v>16</v>
      </c>
      <c r="E7" s="26">
        <v>44</v>
      </c>
      <c r="F7" s="26">
        <v>40</v>
      </c>
      <c r="G7" s="26">
        <v>40</v>
      </c>
      <c r="H7" s="26">
        <v>50</v>
      </c>
      <c r="I7" s="27">
        <f>SUM(E7:H7)</f>
        <v>174</v>
      </c>
    </row>
    <row r="8" spans="2:9" ht="12.75">
      <c r="B8" s="53" t="s">
        <v>43</v>
      </c>
      <c r="D8" s="4" t="s">
        <v>6</v>
      </c>
      <c r="E8" s="26">
        <v>616.44</v>
      </c>
      <c r="F8" s="26"/>
      <c r="G8" s="26"/>
      <c r="H8" s="26"/>
      <c r="I8" s="27">
        <f aca="true" t="shared" si="0" ref="I5:I10">SUM(E8:G8)</f>
        <v>616.44</v>
      </c>
    </row>
    <row r="9" spans="2:9" ht="12.75">
      <c r="B9" s="53" t="s">
        <v>44</v>
      </c>
      <c r="C9" s="2"/>
      <c r="D9" s="5" t="s">
        <v>5</v>
      </c>
      <c r="E9" s="28"/>
      <c r="F9" s="28"/>
      <c r="G9" s="28"/>
      <c r="H9" s="28"/>
      <c r="I9" s="29">
        <f t="shared" si="0"/>
        <v>0</v>
      </c>
    </row>
    <row r="10" spans="4:9" ht="12.75">
      <c r="D10" s="9" t="s">
        <v>7</v>
      </c>
      <c r="E10" s="30">
        <f>SUM(E5:E9)</f>
        <v>660.44</v>
      </c>
      <c r="F10" s="30">
        <f>SUM(F5:F9)</f>
        <v>633.35</v>
      </c>
      <c r="G10" s="30">
        <f>SUM(G5:G9)</f>
        <v>331.98</v>
      </c>
      <c r="H10" s="30">
        <f>SUM(H5:H9)</f>
        <v>332.66</v>
      </c>
      <c r="I10" s="31">
        <f>SUM(E10:H10)</f>
        <v>1958.43</v>
      </c>
    </row>
    <row r="11" spans="1:8" ht="12.75">
      <c r="A11" t="s">
        <v>2</v>
      </c>
      <c r="B11" s="54">
        <v>201300030</v>
      </c>
      <c r="D11" s="20"/>
      <c r="E11" s="21"/>
      <c r="F11" s="21"/>
      <c r="G11" s="21"/>
      <c r="H11" s="21"/>
    </row>
    <row r="12" spans="1:2" ht="12.75">
      <c r="A12" t="s">
        <v>1</v>
      </c>
      <c r="B12" s="54" t="s">
        <v>45</v>
      </c>
    </row>
    <row r="13" spans="1:2" ht="12.75">
      <c r="A13" s="45" t="s">
        <v>35</v>
      </c>
      <c r="B13" s="49">
        <v>43035</v>
      </c>
    </row>
    <row r="14" spans="1:2" ht="12.75">
      <c r="A14" t="s">
        <v>3</v>
      </c>
      <c r="B14" s="54" t="s">
        <v>46</v>
      </c>
    </row>
    <row r="15" spans="2:8" ht="12.75">
      <c r="B15" s="38"/>
      <c r="F15" s="64"/>
      <c r="G15" s="64"/>
      <c r="H15" s="52"/>
    </row>
    <row r="16" spans="2:3" ht="12.75">
      <c r="B16" s="4" t="s">
        <v>9</v>
      </c>
      <c r="C16" s="6">
        <v>0.12</v>
      </c>
    </row>
    <row r="17" spans="2:8" ht="12.75">
      <c r="B17" s="4" t="s">
        <v>17</v>
      </c>
      <c r="C17" s="7">
        <f>ROUNDDOWN((MIN(B5,B13)-E4)/182,0)</f>
        <v>5</v>
      </c>
      <c r="F17" s="66" t="s">
        <v>47</v>
      </c>
      <c r="G17" s="66"/>
      <c r="H17" s="67"/>
    </row>
    <row r="18" spans="2:8" ht="12.75">
      <c r="B18" s="4" t="s">
        <v>18</v>
      </c>
      <c r="C18" s="8">
        <f>C16*C17</f>
        <v>0.6</v>
      </c>
      <c r="F18" s="46">
        <f>IF(F4&gt;0,ROUNDUP((MIN($B5,$B13)-F4)/365,0),0)</f>
        <v>2</v>
      </c>
      <c r="G18" s="46">
        <f>IF(G4&gt;0,ROUNDUP((MIN($B5,$B13)-G4)/365,0),0)</f>
        <v>1</v>
      </c>
      <c r="H18" s="46"/>
    </row>
    <row r="19" spans="4:10" ht="12.75">
      <c r="D19" s="4" t="s">
        <v>26</v>
      </c>
      <c r="E19" s="27">
        <f>E10*C18</f>
        <v>396.264</v>
      </c>
      <c r="F19" s="27">
        <f>F10*F18*0.12</f>
        <v>152.004</v>
      </c>
      <c r="G19" s="27">
        <f>G10*G18*0.12</f>
        <v>39.8376</v>
      </c>
      <c r="H19" s="27"/>
      <c r="I19" s="30">
        <f>SUM(E19:G19)</f>
        <v>588.1056</v>
      </c>
      <c r="J19" s="23" t="s">
        <v>23</v>
      </c>
    </row>
    <row r="20" spans="2:5" ht="12.75">
      <c r="B20" s="4"/>
      <c r="D20" s="9"/>
      <c r="E20" s="22"/>
    </row>
    <row r="21" ht="12.75">
      <c r="B21" s="4"/>
    </row>
    <row r="22" spans="2:8" ht="12.75">
      <c r="B22" s="4"/>
      <c r="C22" s="18"/>
      <c r="E22" s="65" t="s">
        <v>33</v>
      </c>
      <c r="F22" s="65"/>
      <c r="G22" s="65"/>
      <c r="H22" s="68"/>
    </row>
    <row r="23" spans="2:8" ht="12.75">
      <c r="B23" s="4"/>
      <c r="C23" s="18"/>
      <c r="E23" s="46">
        <f>IF(DAY($B5)&gt;=DAY(E4),0,-1)+(YEAR($B5)-YEAR(E4))*12+MONTH($B5)-MONTH(E4)</f>
        <v>32</v>
      </c>
      <c r="F23" s="46">
        <f>IF(F4&gt;0,IF(DAY($B5)&gt;=DAY(F4),0,-1)+(YEAR($B5)-YEAR(F4))*12+MONTH($B5)-MONTH(F4),0)</f>
        <v>21</v>
      </c>
      <c r="G23" s="46">
        <f>IF(G4&gt;0,IF(DAY($B5)&gt;=DAY(G4),0,-1)+(YEAR($B5)-YEAR(G4))*12+MONTH($B5)-MONTH(G4),0)</f>
        <v>9</v>
      </c>
      <c r="H23" s="46"/>
    </row>
    <row r="24" spans="3:10" ht="12.75">
      <c r="C24" s="19"/>
      <c r="D24" s="4" t="s">
        <v>27</v>
      </c>
      <c r="E24" s="27">
        <f>E10*E23*0.01</f>
        <v>211.34080000000003</v>
      </c>
      <c r="F24" s="27">
        <f>F10*F23*0.01</f>
        <v>133.0035</v>
      </c>
      <c r="G24" s="27">
        <f>G10*G23*0.01</f>
        <v>29.878200000000003</v>
      </c>
      <c r="H24" s="27"/>
      <c r="I24" s="30">
        <f>SUM(E24:G24)</f>
        <v>374.2225</v>
      </c>
      <c r="J24" s="23" t="s">
        <v>24</v>
      </c>
    </row>
    <row r="25" spans="3:5" ht="12.75">
      <c r="C25" s="19"/>
      <c r="D25" s="9"/>
      <c r="E25" s="22"/>
    </row>
    <row r="26" spans="3:4" ht="12.75">
      <c r="C26" s="19"/>
      <c r="D26" s="4"/>
    </row>
    <row r="27" spans="4:5" ht="12.75">
      <c r="D27" s="4" t="s">
        <v>19</v>
      </c>
      <c r="E27" s="27">
        <f>I10</f>
        <v>1958.43</v>
      </c>
    </row>
    <row r="28" spans="3:5" ht="12.75">
      <c r="C28" s="2"/>
      <c r="D28" s="50" t="s">
        <v>36</v>
      </c>
      <c r="E28" s="28">
        <v>710.63</v>
      </c>
    </row>
    <row r="29" spans="4:5" ht="12.75">
      <c r="D29" s="17" t="s">
        <v>20</v>
      </c>
      <c r="E29" s="32">
        <f>E27+E28</f>
        <v>2669.06</v>
      </c>
    </row>
    <row r="30" spans="2:5" ht="12.75">
      <c r="B30" s="16"/>
      <c r="C30" s="16"/>
      <c r="D30" s="17" t="s">
        <v>21</v>
      </c>
      <c r="E30" s="33">
        <f>MIN(I19,I24)</f>
        <v>374.2225</v>
      </c>
    </row>
    <row r="31" spans="2:5" ht="12.75">
      <c r="B31" s="35"/>
      <c r="C31" s="39"/>
      <c r="D31" s="36" t="s">
        <v>28</v>
      </c>
      <c r="E31" s="37">
        <f>E29+E30</f>
        <v>3043.2825</v>
      </c>
    </row>
    <row r="32" ht="12.75">
      <c r="E32" s="34"/>
    </row>
    <row r="33" spans="2:5" ht="12.75">
      <c r="B33" t="s">
        <v>11</v>
      </c>
      <c r="E33" s="34"/>
    </row>
    <row r="34" spans="2:8" ht="12.75">
      <c r="B34" s="10"/>
      <c r="C34" s="25"/>
      <c r="D34" s="11" t="s">
        <v>10</v>
      </c>
      <c r="E34" s="40">
        <f>I5+I8+I9</f>
        <v>1746.32</v>
      </c>
      <c r="F34" s="60" t="s">
        <v>29</v>
      </c>
      <c r="G34" s="61"/>
      <c r="H34" s="51"/>
    </row>
    <row r="35" spans="2:8" ht="12.75">
      <c r="B35" s="12"/>
      <c r="C35" s="2"/>
      <c r="D35" s="15" t="s">
        <v>25</v>
      </c>
      <c r="E35" s="41">
        <f>I6+I7+E28+E30</f>
        <v>1296.9625</v>
      </c>
      <c r="F35" s="62" t="s">
        <v>30</v>
      </c>
      <c r="G35" s="63"/>
      <c r="H35" s="51"/>
    </row>
    <row r="36" spans="2:8" ht="12.75">
      <c r="B36" s="12"/>
      <c r="C36" s="16"/>
      <c r="D36" s="13"/>
      <c r="E36" s="31"/>
      <c r="F36" s="16"/>
      <c r="G36" s="42"/>
      <c r="H36" s="16"/>
    </row>
    <row r="37" spans="2:8" ht="12.75">
      <c r="B37" s="14"/>
      <c r="C37" s="2"/>
      <c r="D37" s="15" t="s">
        <v>28</v>
      </c>
      <c r="E37" s="41">
        <f>E34+E35</f>
        <v>3043.2825000000003</v>
      </c>
      <c r="F37" s="2"/>
      <c r="G37" s="43"/>
      <c r="H37" s="16"/>
    </row>
  </sheetData>
  <sheetProtection/>
  <mergeCells count="5">
    <mergeCell ref="F34:G34"/>
    <mergeCell ref="F35:G35"/>
    <mergeCell ref="F15:G15"/>
    <mergeCell ref="E22:G22"/>
    <mergeCell ref="F17:G17"/>
  </mergeCells>
  <printOptions/>
  <pageMargins left="0.5" right="0.5" top="1.25" bottom="1" header="0.5" footer="0.5"/>
  <pageSetup blackAndWhite="1" horizontalDpi="600" verticalDpi="600" orientation="landscape" r:id="rId1"/>
  <headerFooter alignWithMargins="0">
    <oddHeader>&amp;LCurtis P. Newport
Boone County Treasurer
1212 Logan Ave. Suite 104
Belvidere, IL 61008&amp;C&amp;"Arial,Bold"&amp;14Sale in Error
Refund Calculation</oddHeader>
    <oddFooter>&amp;L&amp;8&amp;F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B1" sqref="B1:E1"/>
    </sheetView>
  </sheetViews>
  <sheetFormatPr defaultColWidth="9.140625" defaultRowHeight="12.75"/>
  <cols>
    <col min="4" max="5" width="9.140625" style="55" customWidth="1"/>
  </cols>
  <sheetData>
    <row r="1" spans="2:5" ht="12.75">
      <c r="B1" s="4" t="s">
        <v>37</v>
      </c>
      <c r="C1" s="4" t="s">
        <v>38</v>
      </c>
      <c r="D1" s="59" t="s">
        <v>39</v>
      </c>
      <c r="E1" s="59" t="s">
        <v>40</v>
      </c>
    </row>
    <row r="2" spans="1:5" ht="12.75">
      <c r="A2">
        <v>2011</v>
      </c>
      <c r="B2">
        <v>701.56</v>
      </c>
      <c r="C2" s="57">
        <f>D2-B2</f>
        <v>71.57000000000005</v>
      </c>
      <c r="D2" s="55">
        <v>773.13</v>
      </c>
      <c r="E2" s="55">
        <v>168.37</v>
      </c>
    </row>
    <row r="3" spans="1:5" ht="12.75">
      <c r="A3">
        <v>2010</v>
      </c>
      <c r="B3">
        <v>858.92</v>
      </c>
      <c r="C3" s="57">
        <f>D3-B3</f>
        <v>78.65000000000009</v>
      </c>
      <c r="D3" s="55">
        <v>937.57</v>
      </c>
      <c r="E3" s="55">
        <v>309.21</v>
      </c>
    </row>
    <row r="4" spans="1:5" ht="12.75">
      <c r="A4">
        <v>2009</v>
      </c>
      <c r="B4">
        <v>901.24</v>
      </c>
      <c r="C4" s="57">
        <f>D4-B4</f>
        <v>91.31999999999994</v>
      </c>
      <c r="D4" s="55">
        <v>992.56</v>
      </c>
      <c r="E4" s="55">
        <v>432.6</v>
      </c>
    </row>
    <row r="5" spans="1:6" ht="12.75">
      <c r="A5" s="25"/>
      <c r="B5" s="25">
        <f>SUM(B2:B4)</f>
        <v>2461.7200000000003</v>
      </c>
      <c r="C5" s="58">
        <f>SUM(C2:C4)</f>
        <v>241.54000000000008</v>
      </c>
      <c r="D5" s="56">
        <f>SUM(D2:D4)</f>
        <v>2703.26</v>
      </c>
      <c r="E5" s="56">
        <f>SUM(E2:E4)</f>
        <v>910.1800000000001</v>
      </c>
      <c r="F5" s="57">
        <f>D5+E5</f>
        <v>3613.4400000000005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Boone County Treasurer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CNewport</dc:creator>
  <cp:keywords/>
  <dc:description/>
  <cp:lastModifiedBy>User</cp:lastModifiedBy>
  <cp:lastPrinted>2017-07-17T20:13:47Z</cp:lastPrinted>
  <dcterms:created xsi:type="dcterms:W3CDTF">2011-02-09T17:11:10Z</dcterms:created>
  <dcterms:modified xsi:type="dcterms:W3CDTF">2017-07-17T20:14:11Z</dcterms:modified>
  <cp:category/>
  <cp:version/>
  <cp:contentType/>
  <cp:contentStatus/>
</cp:coreProperties>
</file>